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MEGA\Curso 2022-2023\PROGRAMACIÓN DE LA PRODUCCIÓN\Ejercicios\Ejercicios PAP\En clase\22-23\"/>
    </mc:Choice>
  </mc:AlternateContent>
  <xr:revisionPtr revIDLastSave="0" documentId="13_ncr:1_{DA8A86F8-E729-4D9C-B507-F4A62DA7129C}" xr6:coauthVersionLast="47" xr6:coauthVersionMax="47" xr10:uidLastSave="{00000000-0000-0000-0000-000000000000}"/>
  <bookViews>
    <workbookView xWindow="-110" yWindow="-110" windowWidth="19420" windowHeight="10420" tabRatio="599" activeTab="3" xr2:uid="{701FA6D6-3C9F-4D9F-BAAF-B87C9B043721}"/>
  </bookViews>
  <sheets>
    <sheet name="1.- Plantilla fija" sheetId="1" r:id="rId1"/>
    <sheet name="2.- Fuerza trabajo cte." sheetId="4" r:id="rId2"/>
    <sheet name="3.- Caza" sheetId="5" r:id="rId3"/>
    <sheet name="4.- Pantilla fija con HE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C8" i="1"/>
  <c r="E5" i="1"/>
  <c r="F5" i="1"/>
  <c r="H5" i="1"/>
  <c r="D5" i="6"/>
  <c r="D7" i="6" s="1"/>
  <c r="D13" i="6" s="1"/>
  <c r="E5" i="6"/>
  <c r="E7" i="6" s="1"/>
  <c r="E13" i="6" s="1"/>
  <c r="F5" i="6"/>
  <c r="F6" i="6" s="1"/>
  <c r="G5" i="6"/>
  <c r="G6" i="6" s="1"/>
  <c r="H5" i="6"/>
  <c r="H7" i="6" s="1"/>
  <c r="H13" i="6" s="1"/>
  <c r="C5" i="6"/>
  <c r="L16" i="4"/>
  <c r="I4" i="4"/>
  <c r="I3" i="4"/>
  <c r="L15" i="6"/>
  <c r="I4" i="6"/>
  <c r="I3" i="6"/>
  <c r="L16" i="5"/>
  <c r="C5" i="5" s="1"/>
  <c r="C6" i="5" s="1"/>
  <c r="C12" i="5" s="1"/>
  <c r="I4" i="5"/>
  <c r="I3" i="5"/>
  <c r="L18" i="5" s="1"/>
  <c r="L16" i="1"/>
  <c r="I4" i="1"/>
  <c r="I3" i="1"/>
  <c r="H6" i="6" l="1"/>
  <c r="D6" i="6"/>
  <c r="C6" i="6"/>
  <c r="C8" i="6" s="1"/>
  <c r="E6" i="6"/>
  <c r="C11" i="5"/>
  <c r="C13" i="5" s="1"/>
  <c r="C7" i="5"/>
  <c r="D5" i="5" s="1"/>
  <c r="D11" i="5" s="1"/>
  <c r="D13" i="5" s="1"/>
  <c r="D5" i="1"/>
  <c r="E8" i="1" s="1"/>
  <c r="F7" i="6"/>
  <c r="F13" i="6" s="1"/>
  <c r="C7" i="6"/>
  <c r="C13" i="6" s="1"/>
  <c r="G7" i="6"/>
  <c r="G13" i="6" s="1"/>
  <c r="E8" i="5"/>
  <c r="E5" i="4"/>
  <c r="H5" i="4"/>
  <c r="D5" i="4"/>
  <c r="F5" i="4"/>
  <c r="G5" i="4"/>
  <c r="C5" i="4"/>
  <c r="H11" i="1"/>
  <c r="H13" i="1" s="1"/>
  <c r="H8" i="1"/>
  <c r="H9" i="1" s="1"/>
  <c r="H14" i="1" s="1"/>
  <c r="C5" i="1"/>
  <c r="G6" i="1"/>
  <c r="G12" i="1" s="1"/>
  <c r="D11" i="1"/>
  <c r="D13" i="1" s="1"/>
  <c r="F6" i="1"/>
  <c r="F12" i="1" s="1"/>
  <c r="E6" i="1"/>
  <c r="E12" i="1" s="1"/>
  <c r="G11" i="1"/>
  <c r="G13" i="1" s="1"/>
  <c r="D8" i="5"/>
  <c r="D9" i="5" s="1"/>
  <c r="D14" i="5" s="1"/>
  <c r="C9" i="5"/>
  <c r="C14" i="5" s="1"/>
  <c r="C10" i="5"/>
  <c r="C15" i="5" s="1"/>
  <c r="H6" i="1"/>
  <c r="H12" i="1" s="1"/>
  <c r="D6" i="1"/>
  <c r="H10" i="1" l="1"/>
  <c r="H15" i="1" s="1"/>
  <c r="C10" i="6"/>
  <c r="D8" i="6" s="1"/>
  <c r="D10" i="6" s="1"/>
  <c r="E8" i="6" s="1"/>
  <c r="E10" i="6" s="1"/>
  <c r="F8" i="6" s="1"/>
  <c r="F10" i="6" s="1"/>
  <c r="G8" i="6" s="1"/>
  <c r="G10" i="6" s="1"/>
  <c r="D10" i="5"/>
  <c r="D15" i="5" s="1"/>
  <c r="D6" i="5"/>
  <c r="D12" i="5" s="1"/>
  <c r="I13" i="6"/>
  <c r="I7" i="6"/>
  <c r="G8" i="4"/>
  <c r="F11" i="4"/>
  <c r="F13" i="4" s="1"/>
  <c r="F6" i="4"/>
  <c r="F12" i="4" s="1"/>
  <c r="D6" i="4"/>
  <c r="D12" i="4" s="1"/>
  <c r="D11" i="4"/>
  <c r="D13" i="4" s="1"/>
  <c r="E8" i="4"/>
  <c r="H11" i="4"/>
  <c r="H13" i="4" s="1"/>
  <c r="H6" i="4"/>
  <c r="H12" i="4" s="1"/>
  <c r="C10" i="4"/>
  <c r="C15" i="4" s="1"/>
  <c r="C6" i="4"/>
  <c r="C11" i="4"/>
  <c r="C9" i="4"/>
  <c r="C14" i="4" s="1"/>
  <c r="D8" i="4"/>
  <c r="D10" i="4" s="1"/>
  <c r="D15" i="4" s="1"/>
  <c r="G10" i="4"/>
  <c r="G15" i="4" s="1"/>
  <c r="G6" i="4"/>
  <c r="G12" i="4" s="1"/>
  <c r="H8" i="4"/>
  <c r="H10" i="4" s="1"/>
  <c r="H15" i="4" s="1"/>
  <c r="G11" i="4"/>
  <c r="G13" i="4" s="1"/>
  <c r="G9" i="4"/>
  <c r="G14" i="4" s="1"/>
  <c r="E11" i="4"/>
  <c r="E13" i="4" s="1"/>
  <c r="E9" i="4"/>
  <c r="E14" i="4" s="1"/>
  <c r="F8" i="4"/>
  <c r="F9" i="4" s="1"/>
  <c r="F14" i="4" s="1"/>
  <c r="E10" i="4"/>
  <c r="E15" i="4" s="1"/>
  <c r="E6" i="4"/>
  <c r="E12" i="4" s="1"/>
  <c r="C11" i="1"/>
  <c r="C13" i="1" s="1"/>
  <c r="C10" i="1"/>
  <c r="C15" i="1" s="1"/>
  <c r="C9" i="1"/>
  <c r="C14" i="1" s="1"/>
  <c r="C6" i="1"/>
  <c r="C7" i="1" s="1"/>
  <c r="C16" i="1" s="1"/>
  <c r="D8" i="1"/>
  <c r="E11" i="1"/>
  <c r="F8" i="1"/>
  <c r="G8" i="1"/>
  <c r="F11" i="1"/>
  <c r="F13" i="1" s="1"/>
  <c r="E9" i="1"/>
  <c r="E14" i="1" s="1"/>
  <c r="E10" i="1"/>
  <c r="E15" i="1" s="1"/>
  <c r="I6" i="1"/>
  <c r="D12" i="1"/>
  <c r="D7" i="5"/>
  <c r="E5" i="5" s="1"/>
  <c r="C16" i="5"/>
  <c r="C17" i="5" s="1"/>
  <c r="H8" i="6" l="1"/>
  <c r="H10" i="6" s="1"/>
  <c r="C12" i="6"/>
  <c r="C11" i="6"/>
  <c r="E11" i="5"/>
  <c r="E13" i="5" s="1"/>
  <c r="E6" i="5"/>
  <c r="E12" i="5" s="1"/>
  <c r="F8" i="5"/>
  <c r="E10" i="5"/>
  <c r="E15" i="5" s="1"/>
  <c r="E9" i="5"/>
  <c r="E14" i="5" s="1"/>
  <c r="C15" i="6"/>
  <c r="C9" i="6"/>
  <c r="D9" i="4"/>
  <c r="D14" i="4" s="1"/>
  <c r="I14" i="4" s="1"/>
  <c r="H9" i="4"/>
  <c r="H14" i="4" s="1"/>
  <c r="F10" i="4"/>
  <c r="F15" i="4" s="1"/>
  <c r="I15" i="4" s="1"/>
  <c r="C7" i="4"/>
  <c r="C16" i="4" s="1"/>
  <c r="C12" i="4"/>
  <c r="I6" i="4"/>
  <c r="C13" i="4"/>
  <c r="I13" i="4" s="1"/>
  <c r="I11" i="4"/>
  <c r="C12" i="1"/>
  <c r="I12" i="1" s="1"/>
  <c r="D10" i="1"/>
  <c r="D15" i="1" s="1"/>
  <c r="D9" i="1"/>
  <c r="D14" i="1" s="1"/>
  <c r="G9" i="1"/>
  <c r="G14" i="1" s="1"/>
  <c r="G10" i="1"/>
  <c r="G15" i="1" s="1"/>
  <c r="F9" i="1"/>
  <c r="F14" i="1" s="1"/>
  <c r="F10" i="1"/>
  <c r="F15" i="1" s="1"/>
  <c r="E13" i="1"/>
  <c r="I13" i="1" s="1"/>
  <c r="I11" i="1"/>
  <c r="D16" i="5"/>
  <c r="D17" i="5" s="1"/>
  <c r="E7" i="5"/>
  <c r="F5" i="5" s="1"/>
  <c r="C14" i="6" l="1"/>
  <c r="C19" i="6"/>
  <c r="F6" i="5"/>
  <c r="F7" i="5" s="1"/>
  <c r="G5" i="5" s="1"/>
  <c r="G8" i="5"/>
  <c r="F11" i="5"/>
  <c r="F10" i="5"/>
  <c r="F15" i="5" s="1"/>
  <c r="F9" i="5"/>
  <c r="F14" i="5" s="1"/>
  <c r="I12" i="4"/>
  <c r="D7" i="4"/>
  <c r="D16" i="4" s="1"/>
  <c r="C17" i="1"/>
  <c r="D7" i="1"/>
  <c r="D16" i="1" s="1"/>
  <c r="I15" i="1"/>
  <c r="I14" i="1"/>
  <c r="E16" i="5"/>
  <c r="E17" i="5" s="1"/>
  <c r="D11" i="6" l="1"/>
  <c r="D15" i="6"/>
  <c r="D9" i="6"/>
  <c r="D14" i="6" s="1"/>
  <c r="D12" i="6"/>
  <c r="C16" i="6"/>
  <c r="G9" i="5"/>
  <c r="G14" i="5" s="1"/>
  <c r="G11" i="5"/>
  <c r="G13" i="5" s="1"/>
  <c r="H8" i="5"/>
  <c r="G10" i="5"/>
  <c r="G15" i="5" s="1"/>
  <c r="G6" i="5"/>
  <c r="G12" i="5" s="1"/>
  <c r="F13" i="5"/>
  <c r="F12" i="5"/>
  <c r="E7" i="4"/>
  <c r="E16" i="4" s="1"/>
  <c r="D17" i="4"/>
  <c r="C17" i="4"/>
  <c r="D17" i="1"/>
  <c r="E7" i="1"/>
  <c r="E16" i="1" s="1"/>
  <c r="F16" i="5"/>
  <c r="G7" i="5"/>
  <c r="H5" i="5" s="1"/>
  <c r="D16" i="6" l="1"/>
  <c r="H9" i="5"/>
  <c r="H14" i="5" s="1"/>
  <c r="I14" i="5" s="1"/>
  <c r="H11" i="5"/>
  <c r="H6" i="5"/>
  <c r="H10" i="5"/>
  <c r="H15" i="5" s="1"/>
  <c r="I15" i="5" s="1"/>
  <c r="E17" i="4"/>
  <c r="F7" i="4"/>
  <c r="F16" i="4" s="1"/>
  <c r="F7" i="1"/>
  <c r="F16" i="1" s="1"/>
  <c r="E17" i="1"/>
  <c r="G16" i="5"/>
  <c r="G17" i="5" s="1"/>
  <c r="H7" i="5"/>
  <c r="H16" i="5" s="1"/>
  <c r="F17" i="5"/>
  <c r="E11" i="6" l="1"/>
  <c r="E15" i="6"/>
  <c r="E12" i="6"/>
  <c r="E9" i="6"/>
  <c r="I16" i="5"/>
  <c r="H13" i="5"/>
  <c r="I13" i="5" s="1"/>
  <c r="I11" i="5"/>
  <c r="H12" i="5"/>
  <c r="I12" i="5" s="1"/>
  <c r="I6" i="5"/>
  <c r="G7" i="4"/>
  <c r="G16" i="4" s="1"/>
  <c r="G7" i="1"/>
  <c r="G16" i="1" s="1"/>
  <c r="F17" i="1"/>
  <c r="E14" i="6" l="1"/>
  <c r="E16" i="6" s="1"/>
  <c r="F11" i="6"/>
  <c r="H17" i="5"/>
  <c r="I17" i="5" s="1"/>
  <c r="H7" i="4"/>
  <c r="G17" i="4"/>
  <c r="F17" i="4"/>
  <c r="H7" i="1"/>
  <c r="H16" i="4" l="1"/>
  <c r="H17" i="4" s="1"/>
  <c r="I17" i="4" s="1"/>
  <c r="I16" i="4"/>
  <c r="H16" i="1"/>
  <c r="H17" i="1" s="1"/>
  <c r="F9" i="6"/>
  <c r="F12" i="6"/>
  <c r="G17" i="1"/>
  <c r="I16" i="1" l="1"/>
  <c r="I17" i="1"/>
  <c r="F15" i="6"/>
  <c r="F14" i="6"/>
  <c r="F16" i="6" l="1"/>
  <c r="G12" i="6"/>
  <c r="G11" i="6" l="1"/>
  <c r="G9" i="6"/>
  <c r="G14" i="6" l="1"/>
  <c r="G15" i="6"/>
  <c r="H15" i="6" l="1"/>
  <c r="I6" i="6"/>
  <c r="G16" i="6"/>
  <c r="H11" i="6" l="1"/>
  <c r="I11" i="6" s="1"/>
  <c r="H12" i="6"/>
  <c r="I12" i="6" s="1"/>
  <c r="I15" i="6"/>
  <c r="H9" i="6"/>
  <c r="I8" i="6"/>
  <c r="H14" i="6" l="1"/>
  <c r="I9" i="6"/>
  <c r="I14" i="6" l="1"/>
  <c r="H16" i="6"/>
  <c r="I16" i="6" s="1"/>
</calcChain>
</file>

<file path=xl/sharedStrings.xml><?xml version="1.0" encoding="utf-8"?>
<sst xmlns="http://schemas.openxmlformats.org/spreadsheetml/2006/main" count="216" uniqueCount="54">
  <si>
    <t>Julio</t>
  </si>
  <si>
    <t>Agosto</t>
  </si>
  <si>
    <t>Septiembre</t>
  </si>
  <si>
    <t>Octubre</t>
  </si>
  <si>
    <t>Noviembre</t>
  </si>
  <si>
    <t>Diciembre</t>
  </si>
  <si>
    <t>Previsión de ventas</t>
  </si>
  <si>
    <t>Costes de mantenimiento</t>
  </si>
  <si>
    <t>Unidad</t>
  </si>
  <si>
    <t>€/unidad*mes</t>
  </si>
  <si>
    <t>Coste de subcontratación</t>
  </si>
  <si>
    <t xml:space="preserve">€/unidad </t>
  </si>
  <si>
    <t>DATOS</t>
  </si>
  <si>
    <t>€/hora</t>
  </si>
  <si>
    <t>Coste contratación</t>
  </si>
  <si>
    <t>€/empleado</t>
  </si>
  <si>
    <t>Coste despido</t>
  </si>
  <si>
    <t>Coste mano de obra</t>
  </si>
  <si>
    <t>Coste mano de obra horas extras</t>
  </si>
  <si>
    <t>Plantilla en Junio</t>
  </si>
  <si>
    <t>Empleados</t>
  </si>
  <si>
    <t>Tiempo producción</t>
  </si>
  <si>
    <t xml:space="preserve">horas </t>
  </si>
  <si>
    <t>Inventario Inicial</t>
  </si>
  <si>
    <t>Unidades</t>
  </si>
  <si>
    <t>Cantidad</t>
  </si>
  <si>
    <t>Producción final</t>
  </si>
  <si>
    <t>Total</t>
  </si>
  <si>
    <t>Producción diaria /empleado</t>
  </si>
  <si>
    <t>Producción al mes /empleado</t>
  </si>
  <si>
    <t>Horas laborables al día</t>
  </si>
  <si>
    <t>Plantilla ideal media</t>
  </si>
  <si>
    <t>Coste inventario</t>
  </si>
  <si>
    <t>Inventario</t>
  </si>
  <si>
    <t>Empleados del mes anterior</t>
  </si>
  <si>
    <t>Empleados despedidos</t>
  </si>
  <si>
    <t>Empleados contratados</t>
  </si>
  <si>
    <t>Horas de produccion</t>
  </si>
  <si>
    <t>Coste por contratación</t>
  </si>
  <si>
    <t>Coste por despido</t>
  </si>
  <si>
    <t>COSTE TOTAL</t>
  </si>
  <si>
    <t>€/unidad *mes</t>
  </si>
  <si>
    <t>Horas/unidad*empleado</t>
  </si>
  <si>
    <t>Días de producción</t>
  </si>
  <si>
    <t>Plantilla</t>
  </si>
  <si>
    <t>Depende del mes</t>
  </si>
  <si>
    <t>Plantilla fija</t>
  </si>
  <si>
    <t>Producción final sin HE</t>
  </si>
  <si>
    <t>HE</t>
  </si>
  <si>
    <t>Producción con HE</t>
  </si>
  <si>
    <t>Coste MOE</t>
  </si>
  <si>
    <t>HE por empleado y dia</t>
  </si>
  <si>
    <t>Producción TOTAL</t>
  </si>
  <si>
    <t>Costes de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</si>
</sst>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0" fontId="0" fillId="2" borderId="0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5" borderId="1" xfId="1" applyNumberFormat="1" applyFont="1" applyFill="1" applyBorder="1"/>
    <xf numFmtId="0" fontId="0" fillId="5" borderId="1" xfId="1" applyNumberFormat="1" applyFont="1" applyFill="1" applyBorder="1"/>
    <xf numFmtId="0" fontId="0" fillId="5" borderId="1" xfId="0" applyNumberFormat="1" applyFill="1" applyBorder="1" applyAlignment="1">
      <alignment horizontal="right"/>
    </xf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1" fontId="0" fillId="0" borderId="1" xfId="0" applyNumberFormat="1" applyBorder="1" applyAlignment="1">
      <alignment horizontal="center"/>
    </xf>
    <xf numFmtId="0" fontId="0" fillId="0" borderId="1" xfId="0" applyNumberForma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369B9-A2F5-48CB-B4FA-5EE64450C77B}">
  <dimension ref="B2:M18"/>
  <sheetViews>
    <sheetView workbookViewId="0">
      <selection activeCell="L18" sqref="L18"/>
    </sheetView>
  </sheetViews>
  <sheetFormatPr baseColWidth="10" defaultRowHeight="14.5" x14ac:dyDescent="0.35"/>
  <cols>
    <col min="1" max="1" width="3.26953125" customWidth="1"/>
    <col min="2" max="2" width="24.26953125" customWidth="1"/>
    <col min="3" max="8" width="11.54296875" style="1" bestFit="1" customWidth="1"/>
    <col min="9" max="9" width="12.54296875" style="1" bestFit="1" customWidth="1"/>
    <col min="10" max="10" width="4.6328125" customWidth="1"/>
    <col min="11" max="11" width="28.6328125" bestFit="1" customWidth="1"/>
    <col min="12" max="12" width="15.26953125" bestFit="1" customWidth="1"/>
    <col min="13" max="13" width="21.90625" bestFit="1" customWidth="1"/>
  </cols>
  <sheetData>
    <row r="2" spans="2:13" x14ac:dyDescent="0.35">
      <c r="B2" s="6"/>
      <c r="C2" s="9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27</v>
      </c>
      <c r="K2" s="3" t="s">
        <v>12</v>
      </c>
      <c r="L2" s="3" t="s">
        <v>25</v>
      </c>
      <c r="M2" s="4" t="s">
        <v>8</v>
      </c>
    </row>
    <row r="3" spans="2:13" x14ac:dyDescent="0.35">
      <c r="B3" s="7" t="s">
        <v>6</v>
      </c>
      <c r="C3" s="16">
        <v>900</v>
      </c>
      <c r="D3" s="16">
        <v>700</v>
      </c>
      <c r="E3" s="16">
        <v>800</v>
      </c>
      <c r="F3" s="16">
        <v>1200</v>
      </c>
      <c r="G3" s="16">
        <v>1500</v>
      </c>
      <c r="H3" s="16">
        <v>1100</v>
      </c>
      <c r="I3" s="10">
        <f>SUM(C3:H3)</f>
        <v>6200</v>
      </c>
      <c r="K3" s="5" t="s">
        <v>7</v>
      </c>
      <c r="L3" s="17">
        <v>8</v>
      </c>
      <c r="M3" s="6" t="s">
        <v>9</v>
      </c>
    </row>
    <row r="4" spans="2:13" x14ac:dyDescent="0.35">
      <c r="B4" s="7" t="s">
        <v>43</v>
      </c>
      <c r="C4" s="16">
        <v>22</v>
      </c>
      <c r="D4" s="16">
        <v>18</v>
      </c>
      <c r="E4" s="16">
        <v>21</v>
      </c>
      <c r="F4" s="16">
        <v>21</v>
      </c>
      <c r="G4" s="16">
        <v>22</v>
      </c>
      <c r="H4" s="16">
        <v>20</v>
      </c>
      <c r="I4" s="10">
        <f>SUM(C4:H4)</f>
        <v>124</v>
      </c>
      <c r="K4" s="7" t="s">
        <v>10</v>
      </c>
      <c r="L4" s="17">
        <v>10</v>
      </c>
      <c r="M4" s="6" t="s">
        <v>11</v>
      </c>
    </row>
    <row r="5" spans="2:13" x14ac:dyDescent="0.35">
      <c r="B5" s="7" t="s">
        <v>44</v>
      </c>
      <c r="C5" s="10">
        <f>$L$18</f>
        <v>11</v>
      </c>
      <c r="D5" s="10">
        <f t="shared" ref="D5:H5" si="0">$L$18</f>
        <v>11</v>
      </c>
      <c r="E5" s="10">
        <f t="shared" si="0"/>
        <v>11</v>
      </c>
      <c r="F5" s="10">
        <f t="shared" si="0"/>
        <v>11</v>
      </c>
      <c r="G5" s="10">
        <f t="shared" si="0"/>
        <v>11</v>
      </c>
      <c r="H5" s="10">
        <f t="shared" si="0"/>
        <v>11</v>
      </c>
      <c r="I5" s="10"/>
      <c r="K5" s="7" t="s">
        <v>17</v>
      </c>
      <c r="L5" s="17">
        <v>5</v>
      </c>
      <c r="M5" s="6" t="s">
        <v>13</v>
      </c>
    </row>
    <row r="6" spans="2:13" x14ac:dyDescent="0.35">
      <c r="B6" s="7" t="s">
        <v>26</v>
      </c>
      <c r="C6" s="10">
        <f>C5*$L$16*C4</f>
        <v>1210</v>
      </c>
      <c r="D6" s="10">
        <f t="shared" ref="D6:H6" si="1">D5*$L$16*D4</f>
        <v>990</v>
      </c>
      <c r="E6" s="10">
        <f t="shared" si="1"/>
        <v>1155</v>
      </c>
      <c r="F6" s="10">
        <f t="shared" si="1"/>
        <v>1155</v>
      </c>
      <c r="G6" s="10">
        <f t="shared" si="1"/>
        <v>1210</v>
      </c>
      <c r="H6" s="10">
        <f t="shared" si="1"/>
        <v>1100</v>
      </c>
      <c r="I6" s="10">
        <f>SUM(C6:H6)</f>
        <v>6820</v>
      </c>
      <c r="K6" s="7" t="s">
        <v>18</v>
      </c>
      <c r="L6" s="17">
        <v>7</v>
      </c>
      <c r="M6" s="6" t="s">
        <v>13</v>
      </c>
    </row>
    <row r="7" spans="2:13" x14ac:dyDescent="0.35">
      <c r="B7" s="7" t="s">
        <v>33</v>
      </c>
      <c r="C7" s="10">
        <f>C6-C3+L12</f>
        <v>310</v>
      </c>
      <c r="D7" s="10">
        <f>C7+D6-D3</f>
        <v>600</v>
      </c>
      <c r="E7" s="10">
        <f t="shared" ref="E7:H7" si="2">D7+E6-E3</f>
        <v>955</v>
      </c>
      <c r="F7" s="10">
        <f t="shared" si="2"/>
        <v>910</v>
      </c>
      <c r="G7" s="10">
        <f t="shared" si="2"/>
        <v>620</v>
      </c>
      <c r="H7" s="10">
        <f t="shared" si="2"/>
        <v>620</v>
      </c>
      <c r="I7" s="10"/>
      <c r="K7" s="7" t="s">
        <v>14</v>
      </c>
      <c r="L7" s="17">
        <v>300</v>
      </c>
      <c r="M7" s="6" t="s">
        <v>15</v>
      </c>
    </row>
    <row r="8" spans="2:13" x14ac:dyDescent="0.35">
      <c r="B8" s="7" t="s">
        <v>34</v>
      </c>
      <c r="C8" s="10">
        <f>$L$9</f>
        <v>8</v>
      </c>
      <c r="D8" s="10">
        <f>C5</f>
        <v>11</v>
      </c>
      <c r="E8" s="10">
        <f t="shared" ref="E8:H8" si="3">D5</f>
        <v>11</v>
      </c>
      <c r="F8" s="10">
        <f t="shared" si="3"/>
        <v>11</v>
      </c>
      <c r="G8" s="10">
        <f t="shared" si="3"/>
        <v>11</v>
      </c>
      <c r="H8" s="10">
        <f t="shared" si="3"/>
        <v>11</v>
      </c>
      <c r="I8" s="10"/>
      <c r="K8" s="7" t="s">
        <v>16</v>
      </c>
      <c r="L8" s="17">
        <v>600</v>
      </c>
      <c r="M8" s="6" t="s">
        <v>15</v>
      </c>
    </row>
    <row r="9" spans="2:13" x14ac:dyDescent="0.35">
      <c r="B9" s="7" t="s">
        <v>36</v>
      </c>
      <c r="C9" s="10">
        <f>IF(C5&gt;C8,C5-C8,0)</f>
        <v>3</v>
      </c>
      <c r="D9" s="10">
        <f t="shared" ref="D9:H9" si="4">IF(D5&gt;D8,D5-D8,0)</f>
        <v>0</v>
      </c>
      <c r="E9" s="10">
        <f t="shared" si="4"/>
        <v>0</v>
      </c>
      <c r="F9" s="10">
        <f t="shared" si="4"/>
        <v>0</v>
      </c>
      <c r="G9" s="10">
        <f t="shared" si="4"/>
        <v>0</v>
      </c>
      <c r="H9" s="10">
        <f t="shared" si="4"/>
        <v>0</v>
      </c>
      <c r="I9" s="10"/>
      <c r="K9" s="7" t="s">
        <v>19</v>
      </c>
      <c r="L9" s="18">
        <v>8</v>
      </c>
      <c r="M9" s="6" t="s">
        <v>20</v>
      </c>
    </row>
    <row r="10" spans="2:13" x14ac:dyDescent="0.35">
      <c r="B10" s="7" t="s">
        <v>35</v>
      </c>
      <c r="C10" s="10">
        <f>IF(C5&lt;C8,C8-C5,0)</f>
        <v>0</v>
      </c>
      <c r="D10" s="10">
        <f t="shared" ref="D10:H10" si="5">IF(D5&lt;D8,D8-D5,0)</f>
        <v>0</v>
      </c>
      <c r="E10" s="10">
        <f t="shared" si="5"/>
        <v>0</v>
      </c>
      <c r="F10" s="10">
        <f t="shared" si="5"/>
        <v>0</v>
      </c>
      <c r="G10" s="10">
        <f t="shared" si="5"/>
        <v>0</v>
      </c>
      <c r="H10" s="10">
        <f t="shared" si="5"/>
        <v>0</v>
      </c>
      <c r="I10" s="10"/>
      <c r="K10" s="7" t="s">
        <v>21</v>
      </c>
      <c r="L10" s="19">
        <v>1.6</v>
      </c>
      <c r="M10" s="6" t="s">
        <v>42</v>
      </c>
    </row>
    <row r="11" spans="2:13" x14ac:dyDescent="0.35">
      <c r="B11" s="7" t="s">
        <v>37</v>
      </c>
      <c r="C11" s="10">
        <f>C4*$L$11*C5</f>
        <v>1936</v>
      </c>
      <c r="D11" s="10">
        <f t="shared" ref="D11:H11" si="6">D4*$L$11*D5</f>
        <v>1584</v>
      </c>
      <c r="E11" s="10">
        <f t="shared" si="6"/>
        <v>1848</v>
      </c>
      <c r="F11" s="10">
        <f t="shared" si="6"/>
        <v>1848</v>
      </c>
      <c r="G11" s="10">
        <f t="shared" si="6"/>
        <v>1936</v>
      </c>
      <c r="H11" s="10">
        <f t="shared" si="6"/>
        <v>1760</v>
      </c>
      <c r="I11" s="11">
        <f t="shared" ref="I11:I17" si="7">SUM(C11:H11)</f>
        <v>10912</v>
      </c>
      <c r="K11" s="7" t="s">
        <v>30</v>
      </c>
      <c r="L11" s="18">
        <v>8</v>
      </c>
      <c r="M11" s="6" t="s">
        <v>22</v>
      </c>
    </row>
    <row r="12" spans="2:13" x14ac:dyDescent="0.35">
      <c r="B12" s="20" t="s">
        <v>7</v>
      </c>
      <c r="C12" s="12">
        <f>C6*$L$3</f>
        <v>9680</v>
      </c>
      <c r="D12" s="12">
        <f t="shared" ref="D12:H12" si="8">D6*$L$3</f>
        <v>7920</v>
      </c>
      <c r="E12" s="12">
        <f t="shared" si="8"/>
        <v>9240</v>
      </c>
      <c r="F12" s="12">
        <f t="shared" si="8"/>
        <v>9240</v>
      </c>
      <c r="G12" s="12">
        <f t="shared" si="8"/>
        <v>9680</v>
      </c>
      <c r="H12" s="12">
        <f t="shared" si="8"/>
        <v>8800</v>
      </c>
      <c r="I12" s="12">
        <f t="shared" si="7"/>
        <v>54560</v>
      </c>
      <c r="K12" s="7" t="s">
        <v>23</v>
      </c>
      <c r="L12" s="18">
        <v>0</v>
      </c>
      <c r="M12" s="6" t="s">
        <v>24</v>
      </c>
    </row>
    <row r="13" spans="2:13" x14ac:dyDescent="0.35">
      <c r="B13" s="20" t="s">
        <v>17</v>
      </c>
      <c r="C13" s="12">
        <f>C11*$L$5</f>
        <v>9680</v>
      </c>
      <c r="D13" s="12">
        <f t="shared" ref="D13:H13" si="9">D11*$L$5</f>
        <v>7920</v>
      </c>
      <c r="E13" s="12">
        <f t="shared" si="9"/>
        <v>9240</v>
      </c>
      <c r="F13" s="12">
        <f t="shared" si="9"/>
        <v>9240</v>
      </c>
      <c r="G13" s="12">
        <f t="shared" si="9"/>
        <v>9680</v>
      </c>
      <c r="H13" s="12">
        <f t="shared" si="9"/>
        <v>8800</v>
      </c>
      <c r="I13" s="12">
        <f t="shared" si="7"/>
        <v>54560</v>
      </c>
      <c r="K13" s="7" t="s">
        <v>32</v>
      </c>
      <c r="L13" s="17">
        <v>5</v>
      </c>
      <c r="M13" s="6" t="s">
        <v>41</v>
      </c>
    </row>
    <row r="14" spans="2:13" x14ac:dyDescent="0.35">
      <c r="B14" s="20" t="s">
        <v>38</v>
      </c>
      <c r="C14" s="12">
        <f>C9*$L$7</f>
        <v>900</v>
      </c>
      <c r="D14" s="12">
        <f t="shared" ref="D14:H14" si="10">D9*$L$7</f>
        <v>0</v>
      </c>
      <c r="E14" s="12">
        <f t="shared" si="10"/>
        <v>0</v>
      </c>
      <c r="F14" s="12">
        <f t="shared" si="10"/>
        <v>0</v>
      </c>
      <c r="G14" s="12">
        <f t="shared" si="10"/>
        <v>0</v>
      </c>
      <c r="H14" s="12">
        <f t="shared" si="10"/>
        <v>0</v>
      </c>
      <c r="I14" s="12">
        <f t="shared" si="7"/>
        <v>900</v>
      </c>
    </row>
    <row r="15" spans="2:13" x14ac:dyDescent="0.35">
      <c r="B15" s="20" t="s">
        <v>39</v>
      </c>
      <c r="C15" s="12">
        <f>C10*$L$8</f>
        <v>0</v>
      </c>
      <c r="D15" s="12">
        <f t="shared" ref="D15:H15" si="11">D10*$L$8</f>
        <v>0</v>
      </c>
      <c r="E15" s="12">
        <f t="shared" si="11"/>
        <v>0</v>
      </c>
      <c r="F15" s="12">
        <f t="shared" si="11"/>
        <v>0</v>
      </c>
      <c r="G15" s="12">
        <f t="shared" si="11"/>
        <v>0</v>
      </c>
      <c r="H15" s="12">
        <f t="shared" si="11"/>
        <v>0</v>
      </c>
      <c r="I15" s="12">
        <f t="shared" si="7"/>
        <v>0</v>
      </c>
      <c r="L15" s="2"/>
    </row>
    <row r="16" spans="2:13" ht="15" thickBot="1" x14ac:dyDescent="0.4">
      <c r="B16" s="21" t="s">
        <v>32</v>
      </c>
      <c r="C16" s="13">
        <f>IF(C7*$L$13&lt;0,0,C7*$L$13)</f>
        <v>1550</v>
      </c>
      <c r="D16" s="13">
        <f t="shared" ref="D16:H16" si="12">IF(D7*$L$13&lt;0,0,D7*$L$13)</f>
        <v>3000</v>
      </c>
      <c r="E16" s="13">
        <f t="shared" si="12"/>
        <v>4775</v>
      </c>
      <c r="F16" s="13">
        <f t="shared" si="12"/>
        <v>4550</v>
      </c>
      <c r="G16" s="13">
        <f t="shared" si="12"/>
        <v>3100</v>
      </c>
      <c r="H16" s="13">
        <f t="shared" si="12"/>
        <v>3100</v>
      </c>
      <c r="I16" s="12">
        <f t="shared" si="7"/>
        <v>20075</v>
      </c>
      <c r="K16" s="7" t="s">
        <v>28</v>
      </c>
      <c r="L16" s="24">
        <f>L11/L10</f>
        <v>5</v>
      </c>
      <c r="M16" s="6" t="s">
        <v>24</v>
      </c>
    </row>
    <row r="17" spans="2:13" ht="15.5" thickTop="1" thickBot="1" x14ac:dyDescent="0.4">
      <c r="B17" s="22" t="s">
        <v>40</v>
      </c>
      <c r="C17" s="14">
        <f>SUM(C12:C16)</f>
        <v>21810</v>
      </c>
      <c r="D17" s="14">
        <f t="shared" ref="D17:H17" si="13">SUM(D12:D16)</f>
        <v>18840</v>
      </c>
      <c r="E17" s="14">
        <f t="shared" si="13"/>
        <v>23255</v>
      </c>
      <c r="F17" s="14">
        <f t="shared" si="13"/>
        <v>23030</v>
      </c>
      <c r="G17" s="14">
        <f t="shared" si="13"/>
        <v>22460</v>
      </c>
      <c r="H17" s="14">
        <f t="shared" si="13"/>
        <v>20700</v>
      </c>
      <c r="I17" s="15">
        <f t="shared" si="7"/>
        <v>130095</v>
      </c>
      <c r="K17" s="7" t="s">
        <v>29</v>
      </c>
      <c r="L17" s="6" t="s">
        <v>45</v>
      </c>
      <c r="M17" s="6" t="s">
        <v>24</v>
      </c>
    </row>
    <row r="18" spans="2:13" ht="15" thickTop="1" x14ac:dyDescent="0.35">
      <c r="K18" s="7" t="s">
        <v>31</v>
      </c>
      <c r="L18" s="6">
        <v>11</v>
      </c>
      <c r="M18" s="6" t="s">
        <v>20</v>
      </c>
    </row>
  </sheetData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B56C46-72D7-4F6B-9DDC-D8DA7AF8C311}">
          <x14:formula1>
            <xm:f>'4.- Pantilla fija con HE'!$O$2:$O$71</xm:f>
          </x14:formula1>
          <xm:sqref>L18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862DA-C29C-473A-A801-F2A031E6ABF5}">
  <dimension ref="B2:M18"/>
  <sheetViews>
    <sheetView workbookViewId="0">
      <selection activeCell="L18" sqref="L18"/>
    </sheetView>
  </sheetViews>
  <sheetFormatPr baseColWidth="10" defaultRowHeight="14.5" x14ac:dyDescent="0.35"/>
  <cols>
    <col min="1" max="1" width="3.26953125" customWidth="1"/>
    <col min="2" max="2" width="24.26953125" customWidth="1"/>
    <col min="3" max="8" width="11.54296875" style="1" bestFit="1" customWidth="1"/>
    <col min="9" max="9" width="12.54296875" style="1" bestFit="1" customWidth="1"/>
    <col min="10" max="10" width="4.6328125" customWidth="1"/>
    <col min="11" max="11" width="28.6328125" bestFit="1" customWidth="1"/>
    <col min="12" max="12" width="15.26953125" bestFit="1" customWidth="1"/>
    <col min="13" max="13" width="21.90625" bestFit="1" customWidth="1"/>
  </cols>
  <sheetData>
    <row r="2" spans="2:13" x14ac:dyDescent="0.35">
      <c r="B2" s="6"/>
      <c r="C2" s="9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27</v>
      </c>
      <c r="K2" s="3" t="s">
        <v>12</v>
      </c>
      <c r="L2" s="3" t="s">
        <v>25</v>
      </c>
      <c r="M2" s="4" t="s">
        <v>8</v>
      </c>
    </row>
    <row r="3" spans="2:13" x14ac:dyDescent="0.35">
      <c r="B3" s="7" t="s">
        <v>6</v>
      </c>
      <c r="C3" s="16">
        <v>900</v>
      </c>
      <c r="D3" s="16">
        <v>700</v>
      </c>
      <c r="E3" s="16">
        <v>800</v>
      </c>
      <c r="F3" s="16">
        <v>1200</v>
      </c>
      <c r="G3" s="16">
        <v>1500</v>
      </c>
      <c r="H3" s="16">
        <v>1100</v>
      </c>
      <c r="I3" s="10">
        <f>SUM(C3:H3)</f>
        <v>6200</v>
      </c>
      <c r="K3" s="5" t="s">
        <v>7</v>
      </c>
      <c r="L3" s="17">
        <v>8</v>
      </c>
      <c r="M3" s="6" t="s">
        <v>9</v>
      </c>
    </row>
    <row r="4" spans="2:13" x14ac:dyDescent="0.35">
      <c r="B4" s="7" t="s">
        <v>43</v>
      </c>
      <c r="C4" s="16">
        <v>22</v>
      </c>
      <c r="D4" s="16">
        <v>18</v>
      </c>
      <c r="E4" s="16">
        <v>21</v>
      </c>
      <c r="F4" s="16">
        <v>21</v>
      </c>
      <c r="G4" s="16">
        <v>22</v>
      </c>
      <c r="H4" s="16">
        <v>20</v>
      </c>
      <c r="I4" s="10">
        <f>SUM(C4:H4)</f>
        <v>124</v>
      </c>
      <c r="K4" s="7" t="s">
        <v>10</v>
      </c>
      <c r="L4" s="17">
        <v>10</v>
      </c>
      <c r="M4" s="6" t="s">
        <v>11</v>
      </c>
    </row>
    <row r="5" spans="2:13" x14ac:dyDescent="0.35">
      <c r="B5" s="7" t="s">
        <v>44</v>
      </c>
      <c r="C5" s="10">
        <f>$L$18</f>
        <v>9</v>
      </c>
      <c r="D5" s="10">
        <f t="shared" ref="D5:H5" si="0">$L$18</f>
        <v>9</v>
      </c>
      <c r="E5" s="10">
        <f t="shared" si="0"/>
        <v>9</v>
      </c>
      <c r="F5" s="10">
        <f t="shared" si="0"/>
        <v>9</v>
      </c>
      <c r="G5" s="10">
        <f t="shared" si="0"/>
        <v>9</v>
      </c>
      <c r="H5" s="10">
        <f t="shared" si="0"/>
        <v>9</v>
      </c>
      <c r="I5" s="10"/>
      <c r="K5" s="7" t="s">
        <v>17</v>
      </c>
      <c r="L5" s="17">
        <v>5</v>
      </c>
      <c r="M5" s="6" t="s">
        <v>13</v>
      </c>
    </row>
    <row r="6" spans="2:13" x14ac:dyDescent="0.35">
      <c r="B6" s="7" t="s">
        <v>26</v>
      </c>
      <c r="C6" s="10">
        <f>C5*$L$16*C4</f>
        <v>990</v>
      </c>
      <c r="D6" s="10">
        <f t="shared" ref="D6:H6" si="1">D5*$L$16*D4</f>
        <v>810</v>
      </c>
      <c r="E6" s="10">
        <f t="shared" si="1"/>
        <v>945</v>
      </c>
      <c r="F6" s="10">
        <f t="shared" si="1"/>
        <v>945</v>
      </c>
      <c r="G6" s="10">
        <f t="shared" si="1"/>
        <v>990</v>
      </c>
      <c r="H6" s="10">
        <f t="shared" si="1"/>
        <v>900</v>
      </c>
      <c r="I6" s="10">
        <f>SUM(C6:H6)</f>
        <v>5580</v>
      </c>
      <c r="K6" s="7" t="s">
        <v>18</v>
      </c>
      <c r="L6" s="17">
        <v>7</v>
      </c>
      <c r="M6" s="6" t="s">
        <v>13</v>
      </c>
    </row>
    <row r="7" spans="2:13" x14ac:dyDescent="0.35">
      <c r="B7" s="7" t="s">
        <v>33</v>
      </c>
      <c r="C7" s="10">
        <f>C6-C3</f>
        <v>90</v>
      </c>
      <c r="D7" s="10">
        <f>C7+D6-D3</f>
        <v>200</v>
      </c>
      <c r="E7" s="10">
        <f t="shared" ref="E7:H7" si="2">D7+E6-E3</f>
        <v>345</v>
      </c>
      <c r="F7" s="10">
        <f t="shared" si="2"/>
        <v>90</v>
      </c>
      <c r="G7" s="10">
        <f t="shared" si="2"/>
        <v>-420</v>
      </c>
      <c r="H7" s="10">
        <f t="shared" si="2"/>
        <v>-620</v>
      </c>
      <c r="I7" s="10"/>
      <c r="K7" s="7" t="s">
        <v>14</v>
      </c>
      <c r="L7" s="17">
        <v>300</v>
      </c>
      <c r="M7" s="6" t="s">
        <v>15</v>
      </c>
    </row>
    <row r="8" spans="2:13" x14ac:dyDescent="0.35">
      <c r="B8" s="7" t="s">
        <v>34</v>
      </c>
      <c r="C8" s="10">
        <v>8</v>
      </c>
      <c r="D8" s="10">
        <f>C5</f>
        <v>9</v>
      </c>
      <c r="E8" s="10">
        <f t="shared" ref="E8:H8" si="3">D5</f>
        <v>9</v>
      </c>
      <c r="F8" s="10">
        <f t="shared" si="3"/>
        <v>9</v>
      </c>
      <c r="G8" s="10">
        <f t="shared" si="3"/>
        <v>9</v>
      </c>
      <c r="H8" s="10">
        <f t="shared" si="3"/>
        <v>9</v>
      </c>
      <c r="I8" s="10"/>
      <c r="K8" s="7" t="s">
        <v>16</v>
      </c>
      <c r="L8" s="17">
        <v>600</v>
      </c>
      <c r="M8" s="6" t="s">
        <v>15</v>
      </c>
    </row>
    <row r="9" spans="2:13" x14ac:dyDescent="0.35">
      <c r="B9" s="7" t="s">
        <v>36</v>
      </c>
      <c r="C9" s="10">
        <f>IF(C5&gt;C8,C5-C8,0)</f>
        <v>1</v>
      </c>
      <c r="D9" s="10">
        <f t="shared" ref="D9:H9" si="4">IF(D5&gt;D8,D5-D8,0)</f>
        <v>0</v>
      </c>
      <c r="E9" s="10">
        <f t="shared" si="4"/>
        <v>0</v>
      </c>
      <c r="F9" s="10">
        <f t="shared" si="4"/>
        <v>0</v>
      </c>
      <c r="G9" s="10">
        <f t="shared" si="4"/>
        <v>0</v>
      </c>
      <c r="H9" s="10">
        <f t="shared" si="4"/>
        <v>0</v>
      </c>
      <c r="I9" s="10"/>
      <c r="K9" s="7" t="s">
        <v>19</v>
      </c>
      <c r="L9" s="18">
        <v>8</v>
      </c>
      <c r="M9" s="6" t="s">
        <v>20</v>
      </c>
    </row>
    <row r="10" spans="2:13" x14ac:dyDescent="0.35">
      <c r="B10" s="7" t="s">
        <v>35</v>
      </c>
      <c r="C10" s="10">
        <f>IF(C5&lt;C8,C8-C5,0)</f>
        <v>0</v>
      </c>
      <c r="D10" s="10">
        <f t="shared" ref="D10:H10" si="5">IF(D5&lt;D8,D8-D5,0)</f>
        <v>0</v>
      </c>
      <c r="E10" s="10">
        <f t="shared" si="5"/>
        <v>0</v>
      </c>
      <c r="F10" s="10">
        <f t="shared" si="5"/>
        <v>0</v>
      </c>
      <c r="G10" s="10">
        <f t="shared" si="5"/>
        <v>0</v>
      </c>
      <c r="H10" s="10">
        <f t="shared" si="5"/>
        <v>0</v>
      </c>
      <c r="I10" s="10"/>
      <c r="K10" s="7" t="s">
        <v>21</v>
      </c>
      <c r="L10" s="19">
        <v>1.6</v>
      </c>
      <c r="M10" s="6" t="s">
        <v>42</v>
      </c>
    </row>
    <row r="11" spans="2:13" x14ac:dyDescent="0.35">
      <c r="B11" s="7" t="s">
        <v>37</v>
      </c>
      <c r="C11" s="10">
        <f>C4*$L$11*C5</f>
        <v>1584</v>
      </c>
      <c r="D11" s="10">
        <f t="shared" ref="D11:H11" si="6">D4*$L$11*D5</f>
        <v>1296</v>
      </c>
      <c r="E11" s="10">
        <f t="shared" si="6"/>
        <v>1512</v>
      </c>
      <c r="F11" s="10">
        <f t="shared" si="6"/>
        <v>1512</v>
      </c>
      <c r="G11" s="10">
        <f t="shared" si="6"/>
        <v>1584</v>
      </c>
      <c r="H11" s="10">
        <f t="shared" si="6"/>
        <v>1440</v>
      </c>
      <c r="I11" s="11">
        <f t="shared" ref="I11:I17" si="7">SUM(C11:H11)</f>
        <v>8928</v>
      </c>
      <c r="K11" s="7" t="s">
        <v>30</v>
      </c>
      <c r="L11" s="18">
        <v>8</v>
      </c>
      <c r="M11" s="6" t="s">
        <v>22</v>
      </c>
    </row>
    <row r="12" spans="2:13" x14ac:dyDescent="0.35">
      <c r="B12" s="20" t="s">
        <v>7</v>
      </c>
      <c r="C12" s="12">
        <f>C6*$L$3</f>
        <v>7920</v>
      </c>
      <c r="D12" s="12">
        <f t="shared" ref="D12:H12" si="8">D6*$L$3</f>
        <v>6480</v>
      </c>
      <c r="E12" s="12">
        <f t="shared" si="8"/>
        <v>7560</v>
      </c>
      <c r="F12" s="12">
        <f t="shared" si="8"/>
        <v>7560</v>
      </c>
      <c r="G12" s="12">
        <f t="shared" si="8"/>
        <v>7920</v>
      </c>
      <c r="H12" s="12">
        <f t="shared" si="8"/>
        <v>7200</v>
      </c>
      <c r="I12" s="12">
        <f t="shared" si="7"/>
        <v>44640</v>
      </c>
      <c r="K12" s="7" t="s">
        <v>23</v>
      </c>
      <c r="L12" s="18">
        <v>0</v>
      </c>
      <c r="M12" s="6" t="s">
        <v>24</v>
      </c>
    </row>
    <row r="13" spans="2:13" x14ac:dyDescent="0.35">
      <c r="B13" s="20" t="s">
        <v>17</v>
      </c>
      <c r="C13" s="12">
        <f>C11*$L$5</f>
        <v>7920</v>
      </c>
      <c r="D13" s="12">
        <f t="shared" ref="D13:H13" si="9">D11*$L$5</f>
        <v>6480</v>
      </c>
      <c r="E13" s="12">
        <f t="shared" si="9"/>
        <v>7560</v>
      </c>
      <c r="F13" s="12">
        <f t="shared" si="9"/>
        <v>7560</v>
      </c>
      <c r="G13" s="12">
        <f t="shared" si="9"/>
        <v>7920</v>
      </c>
      <c r="H13" s="12">
        <f t="shared" si="9"/>
        <v>7200</v>
      </c>
      <c r="I13" s="12">
        <f t="shared" si="7"/>
        <v>44640</v>
      </c>
      <c r="K13" s="7" t="s">
        <v>32</v>
      </c>
      <c r="L13" s="17">
        <v>5</v>
      </c>
      <c r="M13" s="6" t="s">
        <v>41</v>
      </c>
    </row>
    <row r="14" spans="2:13" x14ac:dyDescent="0.35">
      <c r="B14" s="20" t="s">
        <v>38</v>
      </c>
      <c r="C14" s="12">
        <f>C9*$L$7</f>
        <v>300</v>
      </c>
      <c r="D14" s="12">
        <f t="shared" ref="D14:H14" si="10">D9*$L$7</f>
        <v>0</v>
      </c>
      <c r="E14" s="12">
        <f t="shared" si="10"/>
        <v>0</v>
      </c>
      <c r="F14" s="12">
        <f t="shared" si="10"/>
        <v>0</v>
      </c>
      <c r="G14" s="12">
        <f t="shared" si="10"/>
        <v>0</v>
      </c>
      <c r="H14" s="12">
        <f t="shared" si="10"/>
        <v>0</v>
      </c>
      <c r="I14" s="12">
        <f t="shared" si="7"/>
        <v>300</v>
      </c>
    </row>
    <row r="15" spans="2:13" x14ac:dyDescent="0.35">
      <c r="B15" s="20" t="s">
        <v>39</v>
      </c>
      <c r="C15" s="12">
        <f>C10*$L$8</f>
        <v>0</v>
      </c>
      <c r="D15" s="12">
        <f t="shared" ref="D15:H15" si="11">D10*$L$8</f>
        <v>0</v>
      </c>
      <c r="E15" s="12">
        <f t="shared" si="11"/>
        <v>0</v>
      </c>
      <c r="F15" s="12">
        <f t="shared" si="11"/>
        <v>0</v>
      </c>
      <c r="G15" s="12">
        <f t="shared" si="11"/>
        <v>0</v>
      </c>
      <c r="H15" s="12">
        <f t="shared" si="11"/>
        <v>0</v>
      </c>
      <c r="I15" s="12">
        <f t="shared" si="7"/>
        <v>0</v>
      </c>
      <c r="L15" s="2"/>
    </row>
    <row r="16" spans="2:13" ht="15" thickBot="1" x14ac:dyDescent="0.4">
      <c r="B16" s="21" t="s">
        <v>32</v>
      </c>
      <c r="C16" s="13">
        <f>IF(C7*$L$13&lt;0,0,C7*$L$13)</f>
        <v>450</v>
      </c>
      <c r="D16" s="13">
        <f t="shared" ref="D16:H16" si="12">IF(D7*$L$13&lt;0,0,D7*$L$13)</f>
        <v>1000</v>
      </c>
      <c r="E16" s="13">
        <f t="shared" si="12"/>
        <v>1725</v>
      </c>
      <c r="F16" s="13">
        <f t="shared" si="12"/>
        <v>450</v>
      </c>
      <c r="G16" s="13">
        <f t="shared" si="12"/>
        <v>0</v>
      </c>
      <c r="H16" s="13">
        <f t="shared" si="12"/>
        <v>0</v>
      </c>
      <c r="I16" s="12">
        <f t="shared" si="7"/>
        <v>3625</v>
      </c>
      <c r="K16" s="7" t="s">
        <v>28</v>
      </c>
      <c r="L16" s="24">
        <f>L11/L10</f>
        <v>5</v>
      </c>
      <c r="M16" s="6" t="s">
        <v>24</v>
      </c>
    </row>
    <row r="17" spans="2:13" ht="15.5" thickTop="1" thickBot="1" x14ac:dyDescent="0.4">
      <c r="B17" s="22" t="s">
        <v>40</v>
      </c>
      <c r="C17" s="14">
        <f>SUM(C12:C16)</f>
        <v>16590</v>
      </c>
      <c r="D17" s="14">
        <f t="shared" ref="D17:H17" si="13">SUM(D12:D16)</f>
        <v>13960</v>
      </c>
      <c r="E17" s="14">
        <f t="shared" si="13"/>
        <v>16845</v>
      </c>
      <c r="F17" s="14">
        <f t="shared" si="13"/>
        <v>15570</v>
      </c>
      <c r="G17" s="14">
        <f t="shared" si="13"/>
        <v>15840</v>
      </c>
      <c r="H17" s="14">
        <f t="shared" si="13"/>
        <v>14400</v>
      </c>
      <c r="I17" s="15">
        <f t="shared" si="7"/>
        <v>93205</v>
      </c>
      <c r="K17" s="7" t="s">
        <v>29</v>
      </c>
      <c r="L17" s="6" t="s">
        <v>45</v>
      </c>
      <c r="M17" s="6" t="s">
        <v>24</v>
      </c>
    </row>
    <row r="18" spans="2:13" ht="15" thickTop="1" x14ac:dyDescent="0.35">
      <c r="K18" s="7" t="s">
        <v>31</v>
      </c>
      <c r="L18" s="6">
        <v>9</v>
      </c>
      <c r="M18" s="6" t="s">
        <v>20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5F466D-DF8B-476F-8B91-FC451C202701}">
          <x14:formula1>
            <xm:f>'4.- Pantilla fija con HE'!$O$2:$O$71</xm:f>
          </x14:formula1>
          <xm:sqref>L18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E09D5-2AAD-4C83-A025-F8795B083E5D}">
  <dimension ref="B2:M18"/>
  <sheetViews>
    <sheetView workbookViewId="0">
      <selection activeCell="L18" sqref="L18"/>
    </sheetView>
  </sheetViews>
  <sheetFormatPr baseColWidth="10" defaultRowHeight="14.5" x14ac:dyDescent="0.35"/>
  <cols>
    <col min="1" max="1" width="3.26953125" customWidth="1"/>
    <col min="2" max="2" width="24.26953125" customWidth="1"/>
    <col min="3" max="8" width="11.54296875" style="1" bestFit="1" customWidth="1"/>
    <col min="9" max="9" width="12.54296875" style="1" bestFit="1" customWidth="1"/>
    <col min="10" max="10" width="4.6328125" customWidth="1"/>
    <col min="11" max="11" width="28.6328125" bestFit="1" customWidth="1"/>
    <col min="12" max="12" width="15.26953125" bestFit="1" customWidth="1"/>
    <col min="13" max="13" width="21.90625" bestFit="1" customWidth="1"/>
  </cols>
  <sheetData>
    <row r="2" spans="2:13" x14ac:dyDescent="0.35">
      <c r="B2" s="6"/>
      <c r="C2" s="9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27</v>
      </c>
      <c r="K2" s="3" t="s">
        <v>12</v>
      </c>
      <c r="L2" s="3" t="s">
        <v>25</v>
      </c>
      <c r="M2" s="4" t="s">
        <v>8</v>
      </c>
    </row>
    <row r="3" spans="2:13" x14ac:dyDescent="0.35">
      <c r="B3" s="7" t="s">
        <v>6</v>
      </c>
      <c r="C3" s="16">
        <v>900</v>
      </c>
      <c r="D3" s="16">
        <v>700</v>
      </c>
      <c r="E3" s="16">
        <v>800</v>
      </c>
      <c r="F3" s="16">
        <v>1200</v>
      </c>
      <c r="G3" s="16">
        <v>1500</v>
      </c>
      <c r="H3" s="16">
        <v>1100</v>
      </c>
      <c r="I3" s="10">
        <f>SUM(C3:H3)</f>
        <v>6200</v>
      </c>
      <c r="K3" s="5" t="s">
        <v>53</v>
      </c>
      <c r="L3" s="17">
        <v>8</v>
      </c>
      <c r="M3" s="6" t="s">
        <v>9</v>
      </c>
    </row>
    <row r="4" spans="2:13" x14ac:dyDescent="0.35">
      <c r="B4" s="7" t="s">
        <v>43</v>
      </c>
      <c r="C4" s="16">
        <v>22</v>
      </c>
      <c r="D4" s="16">
        <v>18</v>
      </c>
      <c r="E4" s="16">
        <v>21</v>
      </c>
      <c r="F4" s="16">
        <v>21</v>
      </c>
      <c r="G4" s="16">
        <v>22</v>
      </c>
      <c r="H4" s="16">
        <v>20</v>
      </c>
      <c r="I4" s="10">
        <f>SUM(C4:H4)</f>
        <v>124</v>
      </c>
      <c r="K4" s="7" t="s">
        <v>10</v>
      </c>
      <c r="L4" s="17">
        <v>10</v>
      </c>
      <c r="M4" s="6" t="s">
        <v>11</v>
      </c>
    </row>
    <row r="5" spans="2:13" x14ac:dyDescent="0.35">
      <c r="B5" s="7" t="s">
        <v>44</v>
      </c>
      <c r="C5" s="10">
        <f>ROUNDUP((C3/C4)/$L$16,0)</f>
        <v>9</v>
      </c>
      <c r="D5" s="10">
        <f>ROUNDUP(((D3-C7)/D4)/$L$16,0)</f>
        <v>7</v>
      </c>
      <c r="E5" s="10">
        <f t="shared" ref="E5:H5" si="0">ROUNDUP(((E3-D7)/E4)/$L$16,0)</f>
        <v>8</v>
      </c>
      <c r="F5" s="10">
        <f t="shared" si="0"/>
        <v>11</v>
      </c>
      <c r="G5" s="10">
        <f t="shared" si="0"/>
        <v>14</v>
      </c>
      <c r="H5" s="10">
        <f t="shared" si="0"/>
        <v>11</v>
      </c>
      <c r="I5" s="10"/>
      <c r="K5" s="7" t="s">
        <v>17</v>
      </c>
      <c r="L5" s="17">
        <v>5</v>
      </c>
      <c r="M5" s="6" t="s">
        <v>13</v>
      </c>
    </row>
    <row r="6" spans="2:13" x14ac:dyDescent="0.35">
      <c r="B6" s="7" t="s">
        <v>26</v>
      </c>
      <c r="C6" s="10">
        <f>C5*$L$16*C4</f>
        <v>990</v>
      </c>
      <c r="D6" s="10">
        <f t="shared" ref="D6:H6" si="1">D5*$L$16*D4</f>
        <v>630</v>
      </c>
      <c r="E6" s="10">
        <f t="shared" si="1"/>
        <v>840</v>
      </c>
      <c r="F6" s="10">
        <f t="shared" si="1"/>
        <v>1155</v>
      </c>
      <c r="G6" s="10">
        <f t="shared" si="1"/>
        <v>1540</v>
      </c>
      <c r="H6" s="10">
        <f t="shared" si="1"/>
        <v>1100</v>
      </c>
      <c r="I6" s="10">
        <f>SUM(C6:H6)</f>
        <v>6255</v>
      </c>
      <c r="K6" s="7" t="s">
        <v>18</v>
      </c>
      <c r="L6" s="17">
        <v>7</v>
      </c>
      <c r="M6" s="6" t="s">
        <v>13</v>
      </c>
    </row>
    <row r="7" spans="2:13" x14ac:dyDescent="0.35">
      <c r="B7" s="7" t="s">
        <v>33</v>
      </c>
      <c r="C7" s="10">
        <f>C6-C3+$L$12</f>
        <v>90</v>
      </c>
      <c r="D7" s="10">
        <f>C7+D6-D3</f>
        <v>20</v>
      </c>
      <c r="E7" s="10">
        <f t="shared" ref="E7:H7" si="2">D7+E6-E3</f>
        <v>60</v>
      </c>
      <c r="F7" s="10">
        <f t="shared" si="2"/>
        <v>15</v>
      </c>
      <c r="G7" s="10">
        <f t="shared" si="2"/>
        <v>55</v>
      </c>
      <c r="H7" s="10">
        <f t="shared" si="2"/>
        <v>55</v>
      </c>
      <c r="I7" s="10"/>
      <c r="K7" s="7" t="s">
        <v>14</v>
      </c>
      <c r="L7" s="17">
        <v>300</v>
      </c>
      <c r="M7" s="6" t="s">
        <v>15</v>
      </c>
    </row>
    <row r="8" spans="2:13" x14ac:dyDescent="0.35">
      <c r="B8" s="7" t="s">
        <v>34</v>
      </c>
      <c r="C8" s="10">
        <v>8</v>
      </c>
      <c r="D8" s="10">
        <f>C5</f>
        <v>9</v>
      </c>
      <c r="E8" s="10">
        <f t="shared" ref="E8:H8" si="3">D5</f>
        <v>7</v>
      </c>
      <c r="F8" s="10">
        <f t="shared" si="3"/>
        <v>8</v>
      </c>
      <c r="G8" s="10">
        <f t="shared" si="3"/>
        <v>11</v>
      </c>
      <c r="H8" s="10">
        <f t="shared" si="3"/>
        <v>14</v>
      </c>
      <c r="I8" s="10"/>
      <c r="K8" s="7" t="s">
        <v>16</v>
      </c>
      <c r="L8" s="17">
        <v>600</v>
      </c>
      <c r="M8" s="6" t="s">
        <v>15</v>
      </c>
    </row>
    <row r="9" spans="2:13" x14ac:dyDescent="0.35">
      <c r="B9" s="7" t="s">
        <v>36</v>
      </c>
      <c r="C9" s="10">
        <f>IF(C5&gt;C8,C5-C8,0)</f>
        <v>1</v>
      </c>
      <c r="D9" s="10">
        <f t="shared" ref="D9:H9" si="4">IF(D5&gt;D8,D5-D8,0)</f>
        <v>0</v>
      </c>
      <c r="E9" s="10">
        <f t="shared" si="4"/>
        <v>1</v>
      </c>
      <c r="F9" s="10">
        <f t="shared" si="4"/>
        <v>3</v>
      </c>
      <c r="G9" s="10">
        <f t="shared" si="4"/>
        <v>3</v>
      </c>
      <c r="H9" s="10">
        <f t="shared" si="4"/>
        <v>0</v>
      </c>
      <c r="I9" s="10"/>
      <c r="K9" s="7" t="s">
        <v>19</v>
      </c>
      <c r="L9" s="18">
        <v>8</v>
      </c>
      <c r="M9" s="6" t="s">
        <v>20</v>
      </c>
    </row>
    <row r="10" spans="2:13" x14ac:dyDescent="0.35">
      <c r="B10" s="7" t="s">
        <v>35</v>
      </c>
      <c r="C10" s="10">
        <f>IF(C5&lt;C8,C8-C5,0)</f>
        <v>0</v>
      </c>
      <c r="D10" s="10">
        <f t="shared" ref="D10:H10" si="5">IF(D5&lt;D8,D8-D5,0)</f>
        <v>2</v>
      </c>
      <c r="E10" s="10">
        <f t="shared" si="5"/>
        <v>0</v>
      </c>
      <c r="F10" s="10">
        <f t="shared" si="5"/>
        <v>0</v>
      </c>
      <c r="G10" s="10">
        <f t="shared" si="5"/>
        <v>0</v>
      </c>
      <c r="H10" s="10">
        <f t="shared" si="5"/>
        <v>3</v>
      </c>
      <c r="I10" s="10"/>
      <c r="K10" s="7" t="s">
        <v>21</v>
      </c>
      <c r="L10" s="19">
        <v>1.6</v>
      </c>
      <c r="M10" s="6" t="s">
        <v>42</v>
      </c>
    </row>
    <row r="11" spans="2:13" x14ac:dyDescent="0.35">
      <c r="B11" s="7" t="s">
        <v>37</v>
      </c>
      <c r="C11" s="10">
        <f>C4*$L$11*C5</f>
        <v>1584</v>
      </c>
      <c r="D11" s="10">
        <f t="shared" ref="D11:H11" si="6">D4*$L$11*D5</f>
        <v>1008</v>
      </c>
      <c r="E11" s="10">
        <f t="shared" si="6"/>
        <v>1344</v>
      </c>
      <c r="F11" s="10">
        <f t="shared" si="6"/>
        <v>1848</v>
      </c>
      <c r="G11" s="10">
        <f t="shared" si="6"/>
        <v>2464</v>
      </c>
      <c r="H11" s="10">
        <f t="shared" si="6"/>
        <v>1760</v>
      </c>
      <c r="I11" s="11">
        <f t="shared" ref="I11:I17" si="7">SUM(C11:H11)</f>
        <v>10008</v>
      </c>
      <c r="K11" s="7" t="s">
        <v>30</v>
      </c>
      <c r="L11" s="18">
        <v>8</v>
      </c>
      <c r="M11" s="6" t="s">
        <v>22</v>
      </c>
    </row>
    <row r="12" spans="2:13" x14ac:dyDescent="0.35">
      <c r="B12" s="20" t="s">
        <v>53</v>
      </c>
      <c r="C12" s="12">
        <f>C6*$L$3</f>
        <v>7920</v>
      </c>
      <c r="D12" s="12">
        <f t="shared" ref="D12:H12" si="8">D6*$L$3</f>
        <v>5040</v>
      </c>
      <c r="E12" s="12">
        <f t="shared" si="8"/>
        <v>6720</v>
      </c>
      <c r="F12" s="12">
        <f t="shared" si="8"/>
        <v>9240</v>
      </c>
      <c r="G12" s="12">
        <f t="shared" si="8"/>
        <v>12320</v>
      </c>
      <c r="H12" s="12">
        <f t="shared" si="8"/>
        <v>8800</v>
      </c>
      <c r="I12" s="12">
        <f t="shared" si="7"/>
        <v>50040</v>
      </c>
      <c r="K12" s="7" t="s">
        <v>23</v>
      </c>
      <c r="L12" s="18">
        <v>0</v>
      </c>
      <c r="M12" s="6" t="s">
        <v>24</v>
      </c>
    </row>
    <row r="13" spans="2:13" x14ac:dyDescent="0.35">
      <c r="B13" s="20" t="s">
        <v>17</v>
      </c>
      <c r="C13" s="12">
        <f>C11*$L$5</f>
        <v>7920</v>
      </c>
      <c r="D13" s="12">
        <f t="shared" ref="D13:H13" si="9">D11*$L$5</f>
        <v>5040</v>
      </c>
      <c r="E13" s="12">
        <f t="shared" si="9"/>
        <v>6720</v>
      </c>
      <c r="F13" s="12">
        <f t="shared" si="9"/>
        <v>9240</v>
      </c>
      <c r="G13" s="12">
        <f t="shared" si="9"/>
        <v>12320</v>
      </c>
      <c r="H13" s="12">
        <f t="shared" si="9"/>
        <v>8800</v>
      </c>
      <c r="I13" s="12">
        <f t="shared" si="7"/>
        <v>50040</v>
      </c>
      <c r="K13" s="7" t="s">
        <v>32</v>
      </c>
      <c r="L13" s="17">
        <v>5</v>
      </c>
      <c r="M13" s="6" t="s">
        <v>41</v>
      </c>
    </row>
    <row r="14" spans="2:13" x14ac:dyDescent="0.35">
      <c r="B14" s="20" t="s">
        <v>38</v>
      </c>
      <c r="C14" s="12">
        <f>C9*$L$7</f>
        <v>300</v>
      </c>
      <c r="D14" s="12">
        <f t="shared" ref="D14:H14" si="10">D9*$L$7</f>
        <v>0</v>
      </c>
      <c r="E14" s="12">
        <f t="shared" si="10"/>
        <v>300</v>
      </c>
      <c r="F14" s="12">
        <f t="shared" si="10"/>
        <v>900</v>
      </c>
      <c r="G14" s="12">
        <f t="shared" si="10"/>
        <v>900</v>
      </c>
      <c r="H14" s="12">
        <f t="shared" si="10"/>
        <v>0</v>
      </c>
      <c r="I14" s="12">
        <f t="shared" si="7"/>
        <v>2400</v>
      </c>
    </row>
    <row r="15" spans="2:13" x14ac:dyDescent="0.35">
      <c r="B15" s="20" t="s">
        <v>39</v>
      </c>
      <c r="C15" s="12">
        <f>C10*$L$8</f>
        <v>0</v>
      </c>
      <c r="D15" s="12">
        <f t="shared" ref="D15:H15" si="11">D10*$L$8</f>
        <v>1200</v>
      </c>
      <c r="E15" s="12">
        <f t="shared" si="11"/>
        <v>0</v>
      </c>
      <c r="F15" s="12">
        <f t="shared" si="11"/>
        <v>0</v>
      </c>
      <c r="G15" s="12">
        <f t="shared" si="11"/>
        <v>0</v>
      </c>
      <c r="H15" s="12">
        <f t="shared" si="11"/>
        <v>1800</v>
      </c>
      <c r="I15" s="12">
        <f t="shared" si="7"/>
        <v>3000</v>
      </c>
      <c r="L15" s="2"/>
    </row>
    <row r="16" spans="2:13" ht="15" thickBot="1" x14ac:dyDescent="0.4">
      <c r="B16" s="21" t="s">
        <v>32</v>
      </c>
      <c r="C16" s="13">
        <f>C7*$L$13</f>
        <v>450</v>
      </c>
      <c r="D16" s="13">
        <f t="shared" ref="D16:H16" si="12">D7*$L$13</f>
        <v>100</v>
      </c>
      <c r="E16" s="13">
        <f t="shared" si="12"/>
        <v>300</v>
      </c>
      <c r="F16" s="13">
        <f t="shared" si="12"/>
        <v>75</v>
      </c>
      <c r="G16" s="13">
        <f t="shared" si="12"/>
        <v>275</v>
      </c>
      <c r="H16" s="13">
        <f t="shared" si="12"/>
        <v>275</v>
      </c>
      <c r="I16" s="12">
        <f t="shared" si="7"/>
        <v>1475</v>
      </c>
      <c r="K16" s="7" t="s">
        <v>28</v>
      </c>
      <c r="L16" s="24">
        <f>L11/L10</f>
        <v>5</v>
      </c>
      <c r="M16" s="6" t="s">
        <v>24</v>
      </c>
    </row>
    <row r="17" spans="2:13" ht="15.5" thickTop="1" thickBot="1" x14ac:dyDescent="0.4">
      <c r="B17" s="22" t="s">
        <v>40</v>
      </c>
      <c r="C17" s="14">
        <f>SUM(C12:C16)</f>
        <v>16590</v>
      </c>
      <c r="D17" s="14">
        <f t="shared" ref="D17:H17" si="13">SUM(D12:D16)</f>
        <v>11380</v>
      </c>
      <c r="E17" s="14">
        <f t="shared" si="13"/>
        <v>14040</v>
      </c>
      <c r="F17" s="14">
        <f t="shared" si="13"/>
        <v>19455</v>
      </c>
      <c r="G17" s="14">
        <f t="shared" si="13"/>
        <v>25815</v>
      </c>
      <c r="H17" s="14">
        <f t="shared" si="13"/>
        <v>19675</v>
      </c>
      <c r="I17" s="15">
        <f t="shared" si="7"/>
        <v>106955</v>
      </c>
      <c r="K17" s="7" t="s">
        <v>29</v>
      </c>
      <c r="L17" s="6" t="s">
        <v>45</v>
      </c>
      <c r="M17" s="6" t="s">
        <v>24</v>
      </c>
    </row>
    <row r="18" spans="2:13" ht="15" thickTop="1" x14ac:dyDescent="0.35">
      <c r="K18" s="7" t="s">
        <v>31</v>
      </c>
      <c r="L18" s="6">
        <f>(I3/I4)/5</f>
        <v>10</v>
      </c>
      <c r="M18" s="6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0CE25-DB8E-4F09-BAC4-AF41EBF3CF74}">
  <dimension ref="B2:O71"/>
  <sheetViews>
    <sheetView tabSelected="1" workbookViewId="0">
      <selection activeCell="L17" sqref="L17"/>
    </sheetView>
  </sheetViews>
  <sheetFormatPr baseColWidth="10" defaultRowHeight="14.5" x14ac:dyDescent="0.35"/>
  <cols>
    <col min="1" max="1" width="3.26953125" customWidth="1"/>
    <col min="2" max="2" width="24.26953125" customWidth="1"/>
    <col min="3" max="8" width="11.54296875" style="1" bestFit="1" customWidth="1"/>
    <col min="9" max="9" width="12.54296875" style="1" bestFit="1" customWidth="1"/>
    <col min="10" max="10" width="4.6328125" customWidth="1"/>
    <col min="11" max="11" width="28.6328125" bestFit="1" customWidth="1"/>
    <col min="12" max="12" width="15.26953125" bestFit="1" customWidth="1"/>
    <col min="13" max="13" width="21.90625" bestFit="1" customWidth="1"/>
  </cols>
  <sheetData>
    <row r="2" spans="2:15" x14ac:dyDescent="0.35">
      <c r="B2" s="6"/>
      <c r="C2" s="9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27</v>
      </c>
      <c r="K2" s="3" t="s">
        <v>12</v>
      </c>
      <c r="L2" s="3" t="s">
        <v>25</v>
      </c>
      <c r="M2" s="4" t="s">
        <v>8</v>
      </c>
      <c r="O2">
        <v>1</v>
      </c>
    </row>
    <row r="3" spans="2:15" x14ac:dyDescent="0.35">
      <c r="B3" s="7" t="s">
        <v>6</v>
      </c>
      <c r="C3" s="16">
        <v>900</v>
      </c>
      <c r="D3" s="16">
        <v>700</v>
      </c>
      <c r="E3" s="16">
        <v>800</v>
      </c>
      <c r="F3" s="16">
        <v>1200</v>
      </c>
      <c r="G3" s="16">
        <v>1500</v>
      </c>
      <c r="H3" s="16">
        <v>1100</v>
      </c>
      <c r="I3" s="10">
        <f>SUM(C3:H3)</f>
        <v>6200</v>
      </c>
      <c r="K3" s="5" t="s">
        <v>7</v>
      </c>
      <c r="L3" s="17">
        <v>8</v>
      </c>
      <c r="M3" s="6" t="s">
        <v>9</v>
      </c>
      <c r="O3">
        <v>2</v>
      </c>
    </row>
    <row r="4" spans="2:15" x14ac:dyDescent="0.35">
      <c r="B4" s="7" t="s">
        <v>43</v>
      </c>
      <c r="C4" s="16">
        <v>22</v>
      </c>
      <c r="D4" s="16">
        <v>18</v>
      </c>
      <c r="E4" s="16">
        <v>21</v>
      </c>
      <c r="F4" s="16">
        <v>21</v>
      </c>
      <c r="G4" s="16">
        <v>22</v>
      </c>
      <c r="H4" s="16">
        <v>20</v>
      </c>
      <c r="I4" s="10">
        <f>SUM(C4:H4)</f>
        <v>124</v>
      </c>
      <c r="K4" s="7" t="s">
        <v>10</v>
      </c>
      <c r="L4" s="17">
        <v>10</v>
      </c>
      <c r="M4" s="6" t="s">
        <v>11</v>
      </c>
      <c r="O4">
        <v>3</v>
      </c>
    </row>
    <row r="5" spans="2:15" x14ac:dyDescent="0.35">
      <c r="B5" s="7" t="s">
        <v>44</v>
      </c>
      <c r="C5" s="10">
        <f>$L$17</f>
        <v>9</v>
      </c>
      <c r="D5" s="10">
        <f t="shared" ref="D5:H5" si="0">$L$17</f>
        <v>9</v>
      </c>
      <c r="E5" s="10">
        <f t="shared" si="0"/>
        <v>9</v>
      </c>
      <c r="F5" s="10">
        <f t="shared" si="0"/>
        <v>9</v>
      </c>
      <c r="G5" s="10">
        <f t="shared" si="0"/>
        <v>9</v>
      </c>
      <c r="H5" s="10">
        <f t="shared" si="0"/>
        <v>9</v>
      </c>
      <c r="I5" s="10"/>
      <c r="K5" s="7" t="s">
        <v>17</v>
      </c>
      <c r="L5" s="17">
        <v>5</v>
      </c>
      <c r="M5" s="6" t="s">
        <v>13</v>
      </c>
      <c r="O5">
        <v>4</v>
      </c>
    </row>
    <row r="6" spans="2:15" x14ac:dyDescent="0.35">
      <c r="B6" s="7" t="s">
        <v>47</v>
      </c>
      <c r="C6" s="10">
        <f>(C5*$L$15*C4)</f>
        <v>990</v>
      </c>
      <c r="D6" s="10">
        <f t="shared" ref="D6:H6" si="1">(D5*$L$15*D4)</f>
        <v>810</v>
      </c>
      <c r="E6" s="10">
        <f t="shared" si="1"/>
        <v>945</v>
      </c>
      <c r="F6" s="10">
        <f t="shared" si="1"/>
        <v>945</v>
      </c>
      <c r="G6" s="10">
        <f t="shared" si="1"/>
        <v>990</v>
      </c>
      <c r="H6" s="10">
        <f t="shared" si="1"/>
        <v>900</v>
      </c>
      <c r="I6" s="10">
        <f>SUM(C6:H6)</f>
        <v>5580</v>
      </c>
      <c r="K6" s="7" t="s">
        <v>18</v>
      </c>
      <c r="L6" s="17">
        <v>7</v>
      </c>
      <c r="M6" s="6" t="s">
        <v>13</v>
      </c>
      <c r="O6">
        <v>5</v>
      </c>
    </row>
    <row r="7" spans="2:15" x14ac:dyDescent="0.35">
      <c r="B7" s="7" t="s">
        <v>37</v>
      </c>
      <c r="C7" s="10">
        <f t="shared" ref="C7:H7" si="2">C4*$L$9*C5</f>
        <v>1584</v>
      </c>
      <c r="D7" s="10">
        <f t="shared" si="2"/>
        <v>1296</v>
      </c>
      <c r="E7" s="10">
        <f t="shared" si="2"/>
        <v>1512</v>
      </c>
      <c r="F7" s="10">
        <f t="shared" si="2"/>
        <v>1512</v>
      </c>
      <c r="G7" s="10">
        <f t="shared" si="2"/>
        <v>1584</v>
      </c>
      <c r="H7" s="10">
        <f t="shared" si="2"/>
        <v>1440</v>
      </c>
      <c r="I7" s="23">
        <f>SUM(C7:H7)</f>
        <v>8928</v>
      </c>
      <c r="K7" s="7" t="s">
        <v>14</v>
      </c>
      <c r="L7" s="17">
        <v>300</v>
      </c>
      <c r="M7" s="6" t="s">
        <v>15</v>
      </c>
      <c r="O7">
        <v>6</v>
      </c>
    </row>
    <row r="8" spans="2:15" x14ac:dyDescent="0.35">
      <c r="B8" s="7" t="s">
        <v>49</v>
      </c>
      <c r="C8" s="10">
        <f>IF(C3-C6-L12&lt;0,0,C3-C6-L12)</f>
        <v>0</v>
      </c>
      <c r="D8" s="10">
        <f>IF(D3-D6-C10&lt;0,0,D3-D6-C10)</f>
        <v>0</v>
      </c>
      <c r="E8" s="10">
        <f t="shared" ref="E8:H8" si="3">IF(E3-E6-D10&lt;0,0,E3-E6-D10)</f>
        <v>0</v>
      </c>
      <c r="F8" s="10">
        <f t="shared" si="3"/>
        <v>0</v>
      </c>
      <c r="G8" s="10">
        <f t="shared" si="3"/>
        <v>420</v>
      </c>
      <c r="H8" s="10">
        <f t="shared" si="3"/>
        <v>200</v>
      </c>
      <c r="I8" s="10">
        <f>SUM(C8:H8)</f>
        <v>620</v>
      </c>
      <c r="K8" s="7" t="s">
        <v>16</v>
      </c>
      <c r="L8" s="17">
        <v>600</v>
      </c>
      <c r="M8" s="6" t="s">
        <v>15</v>
      </c>
      <c r="O8">
        <v>7</v>
      </c>
    </row>
    <row r="9" spans="2:15" x14ac:dyDescent="0.35">
      <c r="B9" s="7" t="s">
        <v>48</v>
      </c>
      <c r="C9" s="10">
        <f>C8*$L$10</f>
        <v>0</v>
      </c>
      <c r="D9" s="10">
        <f t="shared" ref="D9:H9" si="4">D8*$L$10</f>
        <v>0</v>
      </c>
      <c r="E9" s="10">
        <f t="shared" si="4"/>
        <v>0</v>
      </c>
      <c r="F9" s="10">
        <f t="shared" si="4"/>
        <v>0</v>
      </c>
      <c r="G9" s="10">
        <f t="shared" si="4"/>
        <v>672</v>
      </c>
      <c r="H9" s="10">
        <f t="shared" si="4"/>
        <v>320</v>
      </c>
      <c r="I9" s="10">
        <f>SUM(C9:H9)</f>
        <v>992</v>
      </c>
      <c r="K9" s="7" t="s">
        <v>19</v>
      </c>
      <c r="L9" s="18">
        <v>8</v>
      </c>
      <c r="M9" s="6" t="s">
        <v>20</v>
      </c>
      <c r="O9">
        <v>8</v>
      </c>
    </row>
    <row r="10" spans="2:15" x14ac:dyDescent="0.35">
      <c r="B10" s="7" t="s">
        <v>33</v>
      </c>
      <c r="C10" s="10">
        <f>C6+C8-C3+L12</f>
        <v>90</v>
      </c>
      <c r="D10" s="10">
        <f>D6+D8-D3+C10</f>
        <v>200</v>
      </c>
      <c r="E10" s="10">
        <f t="shared" ref="E10:H10" si="5">E6+E8-E3+D10</f>
        <v>345</v>
      </c>
      <c r="F10" s="10">
        <f t="shared" si="5"/>
        <v>90</v>
      </c>
      <c r="G10" s="10">
        <f t="shared" si="5"/>
        <v>0</v>
      </c>
      <c r="H10" s="10">
        <f t="shared" si="5"/>
        <v>0</v>
      </c>
      <c r="I10" s="10"/>
      <c r="K10" s="7" t="s">
        <v>21</v>
      </c>
      <c r="L10" s="19">
        <v>1.6</v>
      </c>
      <c r="M10" s="6" t="s">
        <v>42</v>
      </c>
      <c r="O10">
        <v>9</v>
      </c>
    </row>
    <row r="11" spans="2:15" x14ac:dyDescent="0.35">
      <c r="B11" s="7" t="s">
        <v>52</v>
      </c>
      <c r="C11" s="10">
        <f>C6+C8</f>
        <v>990</v>
      </c>
      <c r="D11" s="10">
        <f t="shared" ref="D11:H11" si="6">D6+D8</f>
        <v>810</v>
      </c>
      <c r="E11" s="10">
        <f t="shared" si="6"/>
        <v>945</v>
      </c>
      <c r="F11" s="10">
        <f t="shared" si="6"/>
        <v>945</v>
      </c>
      <c r="G11" s="10">
        <f t="shared" si="6"/>
        <v>1410</v>
      </c>
      <c r="H11" s="10">
        <f t="shared" si="6"/>
        <v>1100</v>
      </c>
      <c r="I11" s="10">
        <f>SUM(C11:H11)</f>
        <v>6200</v>
      </c>
      <c r="K11" s="7" t="s">
        <v>30</v>
      </c>
      <c r="L11" s="18">
        <v>8</v>
      </c>
      <c r="M11" s="6" t="s">
        <v>22</v>
      </c>
      <c r="O11">
        <v>10</v>
      </c>
    </row>
    <row r="12" spans="2:15" x14ac:dyDescent="0.35">
      <c r="B12" s="20" t="s">
        <v>7</v>
      </c>
      <c r="C12" s="12">
        <f>(C6+C8)*$L$3</f>
        <v>7920</v>
      </c>
      <c r="D12" s="12">
        <f t="shared" ref="D12:H12" si="7">(D6+D8)*$L$3</f>
        <v>6480</v>
      </c>
      <c r="E12" s="12">
        <f t="shared" si="7"/>
        <v>7560</v>
      </c>
      <c r="F12" s="12">
        <f t="shared" si="7"/>
        <v>7560</v>
      </c>
      <c r="G12" s="12">
        <f t="shared" si="7"/>
        <v>11280</v>
      </c>
      <c r="H12" s="12">
        <f t="shared" si="7"/>
        <v>8800</v>
      </c>
      <c r="I12" s="12">
        <f t="shared" ref="I12:I16" si="8">SUM(C12:H12)</f>
        <v>49600</v>
      </c>
      <c r="K12" s="7" t="s">
        <v>23</v>
      </c>
      <c r="L12" s="18">
        <v>0</v>
      </c>
      <c r="M12" s="6" t="s">
        <v>24</v>
      </c>
      <c r="O12">
        <v>11</v>
      </c>
    </row>
    <row r="13" spans="2:15" x14ac:dyDescent="0.35">
      <c r="B13" s="20" t="s">
        <v>17</v>
      </c>
      <c r="C13" s="12">
        <f>C7*$L$5</f>
        <v>7920</v>
      </c>
      <c r="D13" s="12">
        <f t="shared" ref="D13:H13" si="9">D7*$L$5</f>
        <v>6480</v>
      </c>
      <c r="E13" s="12">
        <f t="shared" si="9"/>
        <v>7560</v>
      </c>
      <c r="F13" s="12">
        <f t="shared" si="9"/>
        <v>7560</v>
      </c>
      <c r="G13" s="12">
        <f t="shared" si="9"/>
        <v>7920</v>
      </c>
      <c r="H13" s="12">
        <f t="shared" si="9"/>
        <v>7200</v>
      </c>
      <c r="I13" s="12">
        <f t="shared" si="8"/>
        <v>44640</v>
      </c>
      <c r="K13" s="7" t="s">
        <v>32</v>
      </c>
      <c r="L13" s="17">
        <v>5</v>
      </c>
      <c r="M13" s="6" t="s">
        <v>41</v>
      </c>
      <c r="O13">
        <v>12</v>
      </c>
    </row>
    <row r="14" spans="2:15" x14ac:dyDescent="0.35">
      <c r="B14" s="20" t="s">
        <v>50</v>
      </c>
      <c r="C14" s="12">
        <f>C9*$L$6</f>
        <v>0</v>
      </c>
      <c r="D14" s="12">
        <f t="shared" ref="D14:H14" si="10">D9*$L$6</f>
        <v>0</v>
      </c>
      <c r="E14" s="12">
        <f t="shared" si="10"/>
        <v>0</v>
      </c>
      <c r="F14" s="12">
        <f t="shared" si="10"/>
        <v>0</v>
      </c>
      <c r="G14" s="12">
        <f t="shared" si="10"/>
        <v>4704</v>
      </c>
      <c r="H14" s="12">
        <f t="shared" si="10"/>
        <v>2240</v>
      </c>
      <c r="I14" s="12">
        <f t="shared" si="8"/>
        <v>6944</v>
      </c>
      <c r="O14">
        <v>13</v>
      </c>
    </row>
    <row r="15" spans="2:15" ht="15" thickBot="1" x14ac:dyDescent="0.4">
      <c r="B15" s="21" t="s">
        <v>32</v>
      </c>
      <c r="C15" s="13">
        <f t="shared" ref="C15:H15" si="11">C10*$L$13</f>
        <v>450</v>
      </c>
      <c r="D15" s="13">
        <f t="shared" si="11"/>
        <v>1000</v>
      </c>
      <c r="E15" s="13">
        <f t="shared" si="11"/>
        <v>1725</v>
      </c>
      <c r="F15" s="13">
        <f t="shared" si="11"/>
        <v>450</v>
      </c>
      <c r="G15" s="13">
        <f t="shared" si="11"/>
        <v>0</v>
      </c>
      <c r="H15" s="13">
        <f t="shared" si="11"/>
        <v>0</v>
      </c>
      <c r="I15" s="12">
        <f t="shared" si="8"/>
        <v>3625</v>
      </c>
      <c r="K15" s="7" t="s">
        <v>28</v>
      </c>
      <c r="L15" s="24">
        <f>L11/L10</f>
        <v>5</v>
      </c>
      <c r="M15" s="6" t="s">
        <v>24</v>
      </c>
      <c r="O15">
        <v>14</v>
      </c>
    </row>
    <row r="16" spans="2:15" ht="15.5" thickTop="1" thickBot="1" x14ac:dyDescent="0.4">
      <c r="B16" s="22" t="s">
        <v>40</v>
      </c>
      <c r="C16" s="14">
        <f t="shared" ref="C16:H16" si="12">SUM(C12:C15)</f>
        <v>16290</v>
      </c>
      <c r="D16" s="14">
        <f t="shared" si="12"/>
        <v>13960</v>
      </c>
      <c r="E16" s="14">
        <f t="shared" si="12"/>
        <v>16845</v>
      </c>
      <c r="F16" s="14">
        <f t="shared" si="12"/>
        <v>15570</v>
      </c>
      <c r="G16" s="14">
        <f t="shared" si="12"/>
        <v>23904</v>
      </c>
      <c r="H16" s="14">
        <f t="shared" si="12"/>
        <v>18240</v>
      </c>
      <c r="I16" s="15">
        <f t="shared" si="8"/>
        <v>104809</v>
      </c>
      <c r="K16" s="7" t="s">
        <v>29</v>
      </c>
      <c r="L16" s="6" t="s">
        <v>45</v>
      </c>
      <c r="M16" s="6" t="s">
        <v>24</v>
      </c>
      <c r="O16">
        <v>15</v>
      </c>
    </row>
    <row r="17" spans="2:15" ht="15" thickTop="1" x14ac:dyDescent="0.35">
      <c r="K17" s="7" t="s">
        <v>46</v>
      </c>
      <c r="L17" s="6">
        <v>9</v>
      </c>
      <c r="M17" s="6" t="s">
        <v>20</v>
      </c>
      <c r="O17">
        <v>16</v>
      </c>
    </row>
    <row r="18" spans="2:15" x14ac:dyDescent="0.35">
      <c r="O18">
        <v>17</v>
      </c>
    </row>
    <row r="19" spans="2:15" x14ac:dyDescent="0.35">
      <c r="B19" s="8" t="s">
        <v>51</v>
      </c>
      <c r="C19" s="1">
        <f>(C9/C5)/C4</f>
        <v>0</v>
      </c>
      <c r="O19">
        <v>18</v>
      </c>
    </row>
    <row r="20" spans="2:15" x14ac:dyDescent="0.35">
      <c r="O20">
        <v>19</v>
      </c>
    </row>
    <row r="21" spans="2:15" x14ac:dyDescent="0.35">
      <c r="O21">
        <v>20</v>
      </c>
    </row>
    <row r="22" spans="2:15" x14ac:dyDescent="0.35">
      <c r="O22">
        <v>21</v>
      </c>
    </row>
    <row r="23" spans="2:15" x14ac:dyDescent="0.35">
      <c r="O23">
        <v>22</v>
      </c>
    </row>
    <row r="24" spans="2:15" x14ac:dyDescent="0.35">
      <c r="O24">
        <v>23</v>
      </c>
    </row>
    <row r="25" spans="2:15" x14ac:dyDescent="0.35">
      <c r="O25">
        <v>24</v>
      </c>
    </row>
    <row r="26" spans="2:15" x14ac:dyDescent="0.35">
      <c r="O26">
        <v>25</v>
      </c>
    </row>
    <row r="27" spans="2:15" x14ac:dyDescent="0.35">
      <c r="O27">
        <v>26</v>
      </c>
    </row>
    <row r="28" spans="2:15" x14ac:dyDescent="0.35">
      <c r="O28">
        <v>27</v>
      </c>
    </row>
    <row r="29" spans="2:15" x14ac:dyDescent="0.35">
      <c r="O29">
        <v>28</v>
      </c>
    </row>
    <row r="30" spans="2:15" x14ac:dyDescent="0.35">
      <c r="O30">
        <v>29</v>
      </c>
    </row>
    <row r="31" spans="2:15" x14ac:dyDescent="0.35">
      <c r="O31">
        <v>30</v>
      </c>
    </row>
    <row r="32" spans="2:15" x14ac:dyDescent="0.35">
      <c r="O32">
        <v>31</v>
      </c>
    </row>
    <row r="33" spans="15:15" x14ac:dyDescent="0.35">
      <c r="O33">
        <v>32</v>
      </c>
    </row>
    <row r="34" spans="15:15" x14ac:dyDescent="0.35">
      <c r="O34">
        <v>33</v>
      </c>
    </row>
    <row r="35" spans="15:15" x14ac:dyDescent="0.35">
      <c r="O35">
        <v>34</v>
      </c>
    </row>
    <row r="36" spans="15:15" x14ac:dyDescent="0.35">
      <c r="O36">
        <v>35</v>
      </c>
    </row>
    <row r="37" spans="15:15" x14ac:dyDescent="0.35">
      <c r="O37">
        <v>36</v>
      </c>
    </row>
    <row r="38" spans="15:15" x14ac:dyDescent="0.35">
      <c r="O38">
        <v>37</v>
      </c>
    </row>
    <row r="39" spans="15:15" x14ac:dyDescent="0.35">
      <c r="O39">
        <v>38</v>
      </c>
    </row>
    <row r="40" spans="15:15" x14ac:dyDescent="0.35">
      <c r="O40">
        <v>39</v>
      </c>
    </row>
    <row r="41" spans="15:15" x14ac:dyDescent="0.35">
      <c r="O41">
        <v>40</v>
      </c>
    </row>
    <row r="42" spans="15:15" x14ac:dyDescent="0.35">
      <c r="O42">
        <v>41</v>
      </c>
    </row>
    <row r="43" spans="15:15" x14ac:dyDescent="0.35">
      <c r="O43">
        <v>42</v>
      </c>
    </row>
    <row r="44" spans="15:15" x14ac:dyDescent="0.35">
      <c r="O44">
        <v>43</v>
      </c>
    </row>
    <row r="45" spans="15:15" x14ac:dyDescent="0.35">
      <c r="O45">
        <v>44</v>
      </c>
    </row>
    <row r="46" spans="15:15" x14ac:dyDescent="0.35">
      <c r="O46">
        <v>45</v>
      </c>
    </row>
    <row r="47" spans="15:15" x14ac:dyDescent="0.35">
      <c r="O47">
        <v>46</v>
      </c>
    </row>
    <row r="48" spans="15:15" x14ac:dyDescent="0.35">
      <c r="O48">
        <v>47</v>
      </c>
    </row>
    <row r="49" spans="15:15" x14ac:dyDescent="0.35">
      <c r="O49">
        <v>48</v>
      </c>
    </row>
    <row r="50" spans="15:15" x14ac:dyDescent="0.35">
      <c r="O50">
        <v>49</v>
      </c>
    </row>
    <row r="51" spans="15:15" x14ac:dyDescent="0.35">
      <c r="O51">
        <v>50</v>
      </c>
    </row>
    <row r="52" spans="15:15" x14ac:dyDescent="0.35">
      <c r="O52">
        <v>51</v>
      </c>
    </row>
    <row r="53" spans="15:15" x14ac:dyDescent="0.35">
      <c r="O53">
        <v>52</v>
      </c>
    </row>
    <row r="54" spans="15:15" x14ac:dyDescent="0.35">
      <c r="O54">
        <v>53</v>
      </c>
    </row>
    <row r="55" spans="15:15" x14ac:dyDescent="0.35">
      <c r="O55">
        <v>54</v>
      </c>
    </row>
    <row r="56" spans="15:15" x14ac:dyDescent="0.35">
      <c r="O56">
        <v>55</v>
      </c>
    </row>
    <row r="57" spans="15:15" x14ac:dyDescent="0.35">
      <c r="O57">
        <v>56</v>
      </c>
    </row>
    <row r="58" spans="15:15" x14ac:dyDescent="0.35">
      <c r="O58">
        <v>57</v>
      </c>
    </row>
    <row r="59" spans="15:15" x14ac:dyDescent="0.35">
      <c r="O59">
        <v>58</v>
      </c>
    </row>
    <row r="60" spans="15:15" x14ac:dyDescent="0.35">
      <c r="O60">
        <v>59</v>
      </c>
    </row>
    <row r="61" spans="15:15" x14ac:dyDescent="0.35">
      <c r="O61">
        <v>60</v>
      </c>
    </row>
    <row r="62" spans="15:15" x14ac:dyDescent="0.35">
      <c r="O62">
        <v>61</v>
      </c>
    </row>
    <row r="63" spans="15:15" x14ac:dyDescent="0.35">
      <c r="O63">
        <v>62</v>
      </c>
    </row>
    <row r="64" spans="15:15" x14ac:dyDescent="0.35">
      <c r="O64">
        <v>63</v>
      </c>
    </row>
    <row r="65" spans="15:15" x14ac:dyDescent="0.35">
      <c r="O65">
        <v>64</v>
      </c>
    </row>
    <row r="66" spans="15:15" x14ac:dyDescent="0.35">
      <c r="O66">
        <v>65</v>
      </c>
    </row>
    <row r="67" spans="15:15" x14ac:dyDescent="0.35">
      <c r="O67">
        <v>66</v>
      </c>
    </row>
    <row r="68" spans="15:15" x14ac:dyDescent="0.35">
      <c r="O68">
        <v>67</v>
      </c>
    </row>
    <row r="69" spans="15:15" x14ac:dyDescent="0.35">
      <c r="O69">
        <v>68</v>
      </c>
    </row>
    <row r="70" spans="15:15" x14ac:dyDescent="0.35">
      <c r="O70">
        <v>69</v>
      </c>
    </row>
    <row r="71" spans="15:15" x14ac:dyDescent="0.35">
      <c r="O71">
        <v>70</v>
      </c>
    </row>
  </sheetData>
  <dataValidations count="1">
    <dataValidation type="list" allowBlank="1" showInputMessage="1" showErrorMessage="1" sqref="L17" xr:uid="{5751E660-BF96-4159-B3B3-8104D0AEEDD1}">
      <formula1>$O$2:$O$71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1.- Plantilla fija</vt:lpstr>
      <vt:lpstr>2.- Fuerza trabajo cte.</vt:lpstr>
      <vt:lpstr>3.- Caza</vt:lpstr>
      <vt:lpstr>4.- Pantilla fija con 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Juanjo Goitia</dc:creator>
  <cp:lastModifiedBy>Juanjo Goitia</cp:lastModifiedBy>
  <cp:lastPrinted>2021-10-22T11:09:44Z</cp:lastPrinted>
  <dcterms:created xsi:type="dcterms:W3CDTF">2021-10-14T10:43:42Z</dcterms:created>
  <dcterms:modified xsi:type="dcterms:W3CDTF">2022-10-25T08:27:55Z</dcterms:modified>
</cp:coreProperties>
</file>